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G:\Marketing\Departmental\Bulletproof investing\CONTENT\TOOLS\BUDGET\"/>
    </mc:Choice>
  </mc:AlternateContent>
  <xr:revisionPtr revIDLastSave="0" documentId="13_ncr:1_{FE02366C-173E-4864-A115-9983C5313D35}" xr6:coauthVersionLast="45" xr6:coauthVersionMax="45" xr10:uidLastSave="{00000000-0000-0000-0000-000000000000}"/>
  <bookViews>
    <workbookView xWindow="-120" yWindow="-120" windowWidth="21840" windowHeight="13140" activeTab="2" xr2:uid="{68960AC0-4501-4543-8BF5-85808EE7BB8C}"/>
  </bookViews>
  <sheets>
    <sheet name="1) Income" sheetId="1" r:id="rId1"/>
    <sheet name="2) Expenses" sheetId="3" r:id="rId2"/>
    <sheet name="3) Summary" sheetId="4" r:id="rId3"/>
    <sheet name="Tax Brackets" sheetId="2" state="hidden" r:id="rId4"/>
  </sheets>
  <definedNames>
    <definedName name="_xlnm.Print_Area" localSheetId="0">'1) Income'!$A$1:$M$25</definedName>
    <definedName name="_xlnm.Print_Area" localSheetId="1">'2) Expenses'!$A$1:$S$26</definedName>
    <definedName name="_xlnm.Print_Area" localSheetId="2">'3) Summary'!$A$1:$F$18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6" i="3" l="1"/>
  <c r="S15" i="3"/>
  <c r="S14" i="3"/>
  <c r="S13" i="3"/>
  <c r="N14" i="3"/>
  <c r="N13" i="3"/>
  <c r="N12" i="3"/>
  <c r="N11" i="3"/>
  <c r="I19" i="3"/>
  <c r="I18" i="3"/>
  <c r="I17" i="3"/>
  <c r="I16" i="3"/>
  <c r="I7" i="3" l="1"/>
  <c r="I8" i="3"/>
  <c r="I9" i="3"/>
  <c r="I10" i="3"/>
  <c r="I11" i="3"/>
  <c r="I12" i="3"/>
  <c r="I13" i="3"/>
  <c r="N9" i="3"/>
  <c r="N24" i="3" s="1"/>
  <c r="I14" i="3"/>
  <c r="I15" i="3"/>
  <c r="I6" i="3"/>
  <c r="S7" i="3"/>
  <c r="N6" i="3"/>
  <c r="I24" i="3" l="1"/>
  <c r="D9" i="4" s="1"/>
  <c r="S8" i="3"/>
  <c r="S9" i="3"/>
  <c r="S11" i="3"/>
  <c r="S6" i="3"/>
  <c r="D21" i="3"/>
  <c r="D20" i="3"/>
  <c r="D22" i="3"/>
  <c r="D18" i="3"/>
  <c r="D17" i="3"/>
  <c r="D11" i="3"/>
  <c r="D12" i="3"/>
  <c r="D13" i="3"/>
  <c r="D10" i="3"/>
  <c r="D7" i="3"/>
  <c r="D8" i="3"/>
  <c r="D9" i="3"/>
  <c r="D14" i="3"/>
  <c r="D15" i="3"/>
  <c r="D16" i="3"/>
  <c r="D19" i="3"/>
  <c r="D6" i="3"/>
  <c r="F4" i="1"/>
  <c r="H14" i="2"/>
  <c r="I4" i="2" s="1"/>
  <c r="H4" i="2" s="1"/>
  <c r="C14" i="2"/>
  <c r="D8" i="2" s="1"/>
  <c r="C8" i="2" s="1"/>
  <c r="D7" i="2"/>
  <c r="C7" i="2" s="1"/>
  <c r="D5" i="2"/>
  <c r="C5" i="2" s="1"/>
  <c r="D4" i="2"/>
  <c r="C4" i="2" s="1"/>
  <c r="I6" i="2" l="1"/>
  <c r="H6" i="2" s="1"/>
  <c r="S24" i="3"/>
  <c r="D24" i="3"/>
  <c r="D11" i="4" s="1"/>
  <c r="I7" i="2"/>
  <c r="H7" i="2" s="1"/>
  <c r="I5" i="2"/>
  <c r="H5" i="2" s="1"/>
  <c r="I8" i="2"/>
  <c r="H8" i="2" s="1"/>
  <c r="D6" i="2"/>
  <c r="C6" i="2" s="1"/>
  <c r="D5" i="1" s="1"/>
  <c r="E5" i="1" l="1"/>
  <c r="E6" i="1" s="1"/>
  <c r="D6" i="1"/>
  <c r="F5" i="1" l="1"/>
  <c r="F6" i="1"/>
  <c r="D8" i="1" l="1"/>
  <c r="D15" i="1" s="1"/>
  <c r="D5" i="4" s="1"/>
  <c r="D7" i="4" l="1"/>
  <c r="D13" i="4" s="1"/>
  <c r="D15" i="4" s="1"/>
</calcChain>
</file>

<file path=xl/sharedStrings.xml><?xml version="1.0" encoding="utf-8"?>
<sst xmlns="http://schemas.openxmlformats.org/spreadsheetml/2006/main" count="180" uniqueCount="96">
  <si>
    <t>Gross Income</t>
  </si>
  <si>
    <t>Annual</t>
  </si>
  <si>
    <t>After tax income</t>
  </si>
  <si>
    <t>Tax $</t>
  </si>
  <si>
    <t>Tax Bracket</t>
  </si>
  <si>
    <t>Income thresholds</t>
  </si>
  <si>
    <t>Rate</t>
  </si>
  <si>
    <t>Previous Brackets Tax</t>
  </si>
  <si>
    <t>Tax payable on this income</t>
  </si>
  <si>
    <t>Nil</t>
  </si>
  <si>
    <t>19c for each $1 over $18,200</t>
  </si>
  <si>
    <t>$3,572 plus 32.5% of amounts over $37,000</t>
  </si>
  <si>
    <t>$20,797 plus 37% of amounts over $90,000</t>
  </si>
  <si>
    <t>$54,096 plus 45% of amounts over $180,000</t>
  </si>
  <si>
    <t>Tax payable</t>
  </si>
  <si>
    <t>Partner 1</t>
  </si>
  <si>
    <t>Partner 2</t>
  </si>
  <si>
    <t>TOTAL</t>
  </si>
  <si>
    <t>After tax pay</t>
  </si>
  <si>
    <t>Weekly</t>
  </si>
  <si>
    <t>Centrelink benefits</t>
  </si>
  <si>
    <t>Family benefit payments</t>
  </si>
  <si>
    <t>Child support received</t>
  </si>
  <si>
    <t>Other</t>
  </si>
  <si>
    <t>Fortnightly</t>
  </si>
  <si>
    <t>Monthly</t>
  </si>
  <si>
    <t>TOTAL NET INCOME</t>
  </si>
  <si>
    <t>INCOME</t>
  </si>
  <si>
    <t>EXPENSES</t>
  </si>
  <si>
    <t>Mortgage</t>
  </si>
  <si>
    <t>Rent</t>
  </si>
  <si>
    <t>Body corporate</t>
  </si>
  <si>
    <t>Rates</t>
  </si>
  <si>
    <t>Electricity</t>
  </si>
  <si>
    <t>Gas</t>
  </si>
  <si>
    <t>Water</t>
  </si>
  <si>
    <t>Internet</t>
  </si>
  <si>
    <t>Phone</t>
  </si>
  <si>
    <t>Car insurance</t>
  </si>
  <si>
    <t>Health insurance</t>
  </si>
  <si>
    <t>Life insurance</t>
  </si>
  <si>
    <t>Bad debt</t>
  </si>
  <si>
    <t>Food/supermarket</t>
  </si>
  <si>
    <t>Sports &amp; gym</t>
  </si>
  <si>
    <t>Doctor</t>
  </si>
  <si>
    <t>Dentist</t>
  </si>
  <si>
    <t>Physiotherapy</t>
  </si>
  <si>
    <t>Holidays</t>
  </si>
  <si>
    <t>Gifts</t>
  </si>
  <si>
    <t>Bus/train/ferry</t>
  </si>
  <si>
    <t>Petrol</t>
  </si>
  <si>
    <t>Rego &amp; licence</t>
  </si>
  <si>
    <t>Car service</t>
  </si>
  <si>
    <t>Child support payment</t>
  </si>
  <si>
    <t>School fees</t>
  </si>
  <si>
    <t>Childcare</t>
  </si>
  <si>
    <t>ICE</t>
  </si>
  <si>
    <t>NEEDS</t>
  </si>
  <si>
    <t>ONE-OFFS</t>
  </si>
  <si>
    <t>DISCRETIONARY</t>
  </si>
  <si>
    <t>WANTS</t>
  </si>
  <si>
    <t>Clothes</t>
  </si>
  <si>
    <t>Hair &amp; beauty</t>
  </si>
  <si>
    <t>Concerts</t>
  </si>
  <si>
    <t>Quarter</t>
  </si>
  <si>
    <t>EVERYDAY</t>
  </si>
  <si>
    <t>NET INCOME</t>
  </si>
  <si>
    <t>FUTURE YOU</t>
  </si>
  <si>
    <t>SHORTFALL</t>
  </si>
  <si>
    <t>This is the total amount that you earn each week, after tax.</t>
  </si>
  <si>
    <t>This is the amount you need to pay to your 'Future You' account, every week, via automated debit.</t>
  </si>
  <si>
    <t>This is what you are going to need to have each week to cover all of your 'needs', which will typically be paid via card or direct debit.</t>
  </si>
  <si>
    <t>This is how much you need to eliminate from your budgets, by either reducing you 'Wants' or putting more items into that category. The number is the shortfall between what you have in income coming in, versus what you have put aside for your everyday expenses, one off expenses, needs and wants!</t>
  </si>
  <si>
    <t>frequency</t>
  </si>
  <si>
    <t>amount</t>
  </si>
  <si>
    <t>weekly</t>
  </si>
  <si>
    <t>Subscriptions (Netflix, New Idea, etc…)</t>
  </si>
  <si>
    <t>Books (i.e. Audible, …)</t>
  </si>
  <si>
    <t>Entertainment 
&amp; going out</t>
  </si>
  <si>
    <t>Medicines, vitamins</t>
  </si>
  <si>
    <t>do not touch</t>
  </si>
  <si>
    <t>Cells to fill in</t>
  </si>
  <si>
    <t>legend:</t>
  </si>
  <si>
    <t>Net investment income*</t>
  </si>
  <si>
    <t>* Income from Investment after expenses (including interest) and tax</t>
  </si>
  <si>
    <t>YOUR SUMMARY</t>
  </si>
  <si>
    <r>
      <t>This is the amount you need to pay to your 'ICE'</t>
    </r>
    <r>
      <rPr>
        <b/>
        <vertAlign val="superscript"/>
        <sz val="13"/>
        <color rgb="FFC43A90"/>
        <rFont val="Calibri"/>
        <family val="2"/>
        <scheme val="minor"/>
      </rPr>
      <t>1</t>
    </r>
    <r>
      <rPr>
        <b/>
        <sz val="11"/>
        <color rgb="FFC43A90"/>
        <rFont val="Calibri"/>
        <family val="2"/>
        <scheme val="minor"/>
      </rPr>
      <t xml:space="preserve"> account, every week, via automated debit.</t>
    </r>
  </si>
  <si>
    <t>In this section, enter all expenses that are necessary to maintain your household in order.</t>
  </si>
  <si>
    <t>This section is for medical expenses, insurance and holidays. There are spare lines if you need to add a descriptive that isn’t there.</t>
  </si>
  <si>
    <t>This section is for outings and other non-essential expenses.  There are spare lines if you need to add a descriptive that isn’t there.</t>
  </si>
  <si>
    <t>This section is for non-essential lifestyle expenses.  There are spare lines if you need to add a descriptive that isn’t there.</t>
  </si>
  <si>
    <r>
      <rPr>
        <b/>
        <sz val="11"/>
        <color rgb="FFC43A90"/>
        <rFont val="Calibri"/>
        <family val="2"/>
        <scheme val="minor"/>
      </rPr>
      <t>IMPORTANT:</t>
    </r>
    <r>
      <rPr>
        <sz val="11"/>
        <color theme="1"/>
        <rFont val="Calibri"/>
        <family val="2"/>
        <scheme val="minor"/>
      </rPr>
      <t xml:space="preserve"> Please note that you should only fill in the yellow cells. Leave all other cells as is.</t>
    </r>
  </si>
  <si>
    <r>
      <rPr>
        <b/>
        <i/>
        <vertAlign val="superscript"/>
        <sz val="16"/>
        <color rgb="FF892984"/>
        <rFont val="Calibri"/>
        <family val="2"/>
        <scheme val="minor"/>
      </rPr>
      <t>1 (Extract from Bulletproof Investing book.)</t>
    </r>
    <r>
      <rPr>
        <b/>
        <sz val="16"/>
        <color rgb="FF892984"/>
        <rFont val="Calibri"/>
        <family val="2"/>
        <scheme val="minor"/>
      </rPr>
      <t xml:space="preserve">
BULLETPROOF TIP</t>
    </r>
    <r>
      <rPr>
        <b/>
        <sz val="11"/>
        <color theme="1"/>
        <rFont val="Calibri"/>
        <family val="2"/>
        <scheme val="minor"/>
      </rPr>
      <t xml:space="preserve">
</t>
    </r>
    <r>
      <rPr>
        <b/>
        <sz val="11"/>
        <color rgb="FFC43A90"/>
        <rFont val="Calibri"/>
        <family val="2"/>
        <scheme val="minor"/>
      </rPr>
      <t>Streamline your bank accounts</t>
    </r>
    <r>
      <rPr>
        <b/>
        <sz val="11"/>
        <color theme="1"/>
        <rFont val="Calibri"/>
        <family val="2"/>
        <scheme val="minor"/>
      </rPr>
      <t xml:space="preserve">
</t>
    </r>
    <r>
      <rPr>
        <sz val="11"/>
        <color theme="1"/>
        <rFont val="Calibri"/>
        <family val="2"/>
        <scheme val="minor"/>
      </rPr>
      <t xml:space="preserve">If you’re not sure where to start, here is a little step you can take. Set up the following three bank accounts:
</t>
    </r>
    <r>
      <rPr>
        <b/>
        <sz val="11"/>
        <color rgb="FFC43A90"/>
        <rFont val="Calibri"/>
        <family val="2"/>
        <scheme val="minor"/>
      </rPr>
      <t>1. Everyday account</t>
    </r>
    <r>
      <rPr>
        <sz val="11"/>
        <color theme="1"/>
        <rFont val="Calibri"/>
        <family val="2"/>
        <scheme val="minor"/>
      </rPr>
      <t xml:space="preserve"> — you probably already have this account. It is for all of your ‘needs’ and ‘wants’. Your pay should be deposited into this account and most day-today expenses should be paid out of it.
</t>
    </r>
    <r>
      <rPr>
        <b/>
        <sz val="11"/>
        <color rgb="FFC43A90"/>
        <rFont val="Calibri"/>
        <family val="2"/>
        <scheme val="minor"/>
      </rPr>
      <t>2. Future account</t>
    </r>
    <r>
      <rPr>
        <sz val="11"/>
        <color theme="1"/>
        <rFont val="Calibri"/>
        <family val="2"/>
        <scheme val="minor"/>
      </rPr>
      <t xml:space="preserve"> — this is for future you. Set up the account with a different bank to the one that has your Everyday account. Don’t get internet banking or a card for this account if, like me, you need to take a little extra precaution. Set up an automated transfer from your Everyday account to your Future account of 10 per cent of your after tax pay to transfer the day after you
get paid (whether weekly, fortnightly or monthly).
</t>
    </r>
    <r>
      <rPr>
        <b/>
        <sz val="11"/>
        <color rgb="FFC43A90"/>
        <rFont val="Calibri"/>
        <family val="2"/>
        <scheme val="minor"/>
      </rPr>
      <t>3. ICE account</t>
    </r>
    <r>
      <rPr>
        <sz val="11"/>
        <color theme="1"/>
        <rFont val="Calibri"/>
        <family val="2"/>
        <scheme val="minor"/>
      </rPr>
      <t xml:space="preserve"> — this account is for the ‘one-off’ bills.
Again, set it up with a different bank that has your Everyday account. Set up an automated transfer from your Everyday account to your ICE account for whatever amount you need to cover the one-off expenses that come up throughout the year. It’s normally somewhere between 10 and 20 per cent of your after tax pay.</t>
    </r>
  </si>
  <si>
    <t>www.bulletproofinvesting.com.au</t>
  </si>
  <si>
    <t>This summary will give you an indication of the changes you can make to manage your finance smartly. There is more to this to gain complete control of your finances, but this is a great start. 
You can more on our website - click below.</t>
  </si>
  <si>
    <r>
      <t xml:space="preserve">This is how much you have left over for your discretionary spending, like going out, entertaining yourself, buying coffees, drinks, breakfasts, lunches, etc.
</t>
    </r>
    <r>
      <rPr>
        <b/>
        <sz val="11"/>
        <color rgb="FFC43A90"/>
        <rFont val="Calibri"/>
        <family val="2"/>
        <scheme val="minor"/>
      </rPr>
      <t>Check the expenses tab to understand if your current "discretionary" spend and "wants" spend fits within this budget.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</si>
</sst>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quot;$&quot;#,##0"/>
    <numFmt numFmtId="165" formatCode="&quot;$&quot;#,##0.00"/>
    <numFmt numFmtId="166" formatCode="_-&quot;$&quot;* #,##0_-;\-&quot;$&quot;* #,##0_-;_-&quot;$&quot;* &quot;-&quot;??_-;_-@_-"/>
  </numFmts>
  <fonts count="24" x14ac:knownFonts="1">
    <font>
      <sz val="11"/>
      <color theme="1"/>
      <name val="Calibri"/>
      <family val="2"/>
      <scheme val="minor"/>
    </font>
    <font>
      <sz val="11"/>
      <color theme="1"/>
      <name val="Calibri"/>
      <family val="2"/>
      <scheme val="minor"/>
    </font>
    <font>
      <b/>
      <sz val="11"/>
      <color rgb="FF3F3F3F"/>
      <name val="Calibri"/>
      <family val="2"/>
      <scheme val="minor"/>
    </font>
    <font>
      <b/>
      <sz val="11"/>
      <color theme="1"/>
      <name val="Calibri"/>
      <family val="2"/>
      <scheme val="minor"/>
    </font>
    <font>
      <b/>
      <sz val="8"/>
      <color rgb="FF333333"/>
      <name val="Arial"/>
      <family val="2"/>
    </font>
    <font>
      <sz val="8"/>
      <color theme="1"/>
      <name val="Calibri"/>
      <family val="2"/>
      <scheme val="minor"/>
    </font>
    <font>
      <sz val="8"/>
      <color rgb="FF333333"/>
      <name val="Arial"/>
      <family val="2"/>
    </font>
    <font>
      <b/>
      <u/>
      <sz val="11"/>
      <color theme="1"/>
      <name val="Calibri"/>
      <family val="2"/>
      <scheme val="minor"/>
    </font>
    <font>
      <b/>
      <i/>
      <sz val="11"/>
      <color theme="1"/>
      <name val="Calibri"/>
      <family val="2"/>
      <scheme val="minor"/>
    </font>
    <font>
      <b/>
      <sz val="11"/>
      <color theme="0"/>
      <name val="Calibri"/>
      <family val="2"/>
      <scheme val="minor"/>
    </font>
    <font>
      <sz val="11"/>
      <color theme="0"/>
      <name val="Calibri"/>
      <family val="2"/>
      <scheme val="minor"/>
    </font>
    <font>
      <b/>
      <sz val="16"/>
      <color theme="0"/>
      <name val="Calibri"/>
      <family val="2"/>
      <scheme val="minor"/>
    </font>
    <font>
      <b/>
      <i/>
      <sz val="11"/>
      <color theme="0"/>
      <name val="Calibri"/>
      <family val="2"/>
      <scheme val="minor"/>
    </font>
    <font>
      <b/>
      <sz val="9"/>
      <color theme="0"/>
      <name val="Calibri"/>
      <family val="2"/>
      <scheme val="minor"/>
    </font>
    <font>
      <b/>
      <sz val="11"/>
      <color theme="0" tint="-4.9989318521683403E-2"/>
      <name val="Calibri"/>
      <family val="2"/>
      <scheme val="minor"/>
    </font>
    <font>
      <u/>
      <sz val="11"/>
      <color theme="10"/>
      <name val="Calibri"/>
      <family val="2"/>
      <scheme val="minor"/>
    </font>
    <font>
      <b/>
      <sz val="14"/>
      <color theme="0"/>
      <name val="Calibri"/>
      <family val="2"/>
      <scheme val="minor"/>
    </font>
    <font>
      <sz val="13"/>
      <color theme="0"/>
      <name val="Calibri"/>
      <family val="2"/>
      <scheme val="minor"/>
    </font>
    <font>
      <b/>
      <sz val="16"/>
      <color rgb="FF892984"/>
      <name val="Calibri"/>
      <family val="2"/>
      <scheme val="minor"/>
    </font>
    <font>
      <b/>
      <sz val="11"/>
      <color rgb="FFC43A90"/>
      <name val="Calibri"/>
      <family val="2"/>
      <scheme val="minor"/>
    </font>
    <font>
      <b/>
      <vertAlign val="superscript"/>
      <sz val="13"/>
      <color rgb="FFC43A90"/>
      <name val="Calibri"/>
      <family val="2"/>
      <scheme val="minor"/>
    </font>
    <font>
      <b/>
      <i/>
      <vertAlign val="superscript"/>
      <sz val="16"/>
      <color rgb="FF892984"/>
      <name val="Calibri"/>
      <family val="2"/>
      <scheme val="minor"/>
    </font>
    <font>
      <b/>
      <u/>
      <sz val="13"/>
      <color theme="10"/>
      <name val="Calibri"/>
      <family val="2"/>
      <scheme val="minor"/>
    </font>
    <font>
      <sz val="13"/>
      <color theme="1"/>
      <name val="Calibri"/>
      <family val="2"/>
      <scheme val="minor"/>
    </font>
  </fonts>
  <fills count="12">
    <fill>
      <patternFill patternType="none"/>
    </fill>
    <fill>
      <patternFill patternType="gray125"/>
    </fill>
    <fill>
      <patternFill patternType="solid">
        <fgColor rgb="FFF2F2F2"/>
      </patternFill>
    </fill>
    <fill>
      <patternFill patternType="solid">
        <fgColor rgb="FFF2F2F2"/>
        <bgColor indexed="64"/>
      </patternFill>
    </fill>
    <fill>
      <patternFill patternType="solid">
        <fgColor rgb="FFFFFFFF"/>
        <bgColor indexed="64"/>
      </patternFill>
    </fill>
    <fill>
      <patternFill patternType="solid">
        <fgColor rgb="FF892984"/>
        <bgColor indexed="64"/>
      </patternFill>
    </fill>
    <fill>
      <patternFill patternType="solid">
        <fgColor rgb="FFC43A90"/>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rgb="FFFDF8FE"/>
        <bgColor indexed="64"/>
      </patternFill>
    </fill>
  </fills>
  <borders count="28">
    <border>
      <left/>
      <right/>
      <top/>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rgb="FF3F3F3F"/>
      </right>
      <top/>
      <bottom style="thin">
        <color rgb="FF3F3F3F"/>
      </bottom>
      <diagonal/>
    </border>
    <border>
      <left style="thin">
        <color rgb="FF3F3F3F"/>
      </left>
      <right style="medium">
        <color indexed="64"/>
      </right>
      <top/>
      <bottom style="thin">
        <color rgb="FF3F3F3F"/>
      </bottom>
      <diagonal/>
    </border>
    <border>
      <left style="medium">
        <color indexed="64"/>
      </left>
      <right/>
      <top/>
      <bottom/>
      <diagonal/>
    </border>
    <border>
      <left/>
      <right style="medium">
        <color indexed="64"/>
      </right>
      <top/>
      <bottom/>
      <diagonal/>
    </border>
    <border>
      <left style="medium">
        <color indexed="64"/>
      </left>
      <right style="thin">
        <color rgb="FF3F3F3F"/>
      </right>
      <top style="thin">
        <color rgb="FF3F3F3F"/>
      </top>
      <bottom style="thin">
        <color rgb="FF3F3F3F"/>
      </bottom>
      <diagonal/>
    </border>
    <border>
      <left style="thin">
        <color rgb="FF3F3F3F"/>
      </left>
      <right style="medium">
        <color indexed="64"/>
      </right>
      <top style="thin">
        <color rgb="FF3F3F3F"/>
      </top>
      <bottom style="thin">
        <color rgb="FF3F3F3F"/>
      </bottom>
      <diagonal/>
    </border>
    <border>
      <left style="medium">
        <color indexed="64"/>
      </left>
      <right style="thin">
        <color rgb="FF3F3F3F"/>
      </right>
      <top style="thin">
        <color rgb="FF3F3F3F"/>
      </top>
      <bottom style="medium">
        <color indexed="64"/>
      </bottom>
      <diagonal/>
    </border>
    <border>
      <left style="thin">
        <color rgb="FF3F3F3F"/>
      </left>
      <right style="medium">
        <color indexed="64"/>
      </right>
      <top style="thin">
        <color rgb="FF3F3F3F"/>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892984"/>
      </bottom>
      <diagonal/>
    </border>
    <border>
      <left/>
      <right style="thin">
        <color rgb="FF892984"/>
      </right>
      <top/>
      <bottom/>
      <diagonal/>
    </border>
    <border>
      <left/>
      <right style="thin">
        <color rgb="FF892984"/>
      </right>
      <top style="thin">
        <color rgb="FF892984"/>
      </top>
      <bottom style="thin">
        <color rgb="FF892984"/>
      </bottom>
      <diagonal/>
    </border>
  </borders>
  <cellStyleXfs count="4">
    <xf numFmtId="0" fontId="0" fillId="0" borderId="0"/>
    <xf numFmtId="44" fontId="1" fillId="0" borderId="0" applyFont="0" applyFill="0" applyBorder="0" applyAlignment="0" applyProtection="0"/>
    <xf numFmtId="0" fontId="2" fillId="2" borderId="1" applyNumberFormat="0" applyAlignment="0" applyProtection="0"/>
    <xf numFmtId="0" fontId="15" fillId="0" borderId="0" applyNumberFormat="0" applyFill="0" applyBorder="0" applyAlignment="0" applyProtection="0"/>
  </cellStyleXfs>
  <cellXfs count="94">
    <xf numFmtId="0" fontId="0" fillId="0" borderId="0" xfId="0"/>
    <xf numFmtId="164" fontId="0" fillId="0" borderId="2" xfId="0" applyNumberFormat="1" applyBorder="1" applyAlignment="1">
      <alignment horizontal="center"/>
    </xf>
    <xf numFmtId="164" fontId="0" fillId="0" borderId="3" xfId="0" applyNumberFormat="1" applyBorder="1" applyAlignment="1">
      <alignment horizontal="center"/>
    </xf>
    <xf numFmtId="164" fontId="0" fillId="0" borderId="0" xfId="0" applyNumberFormat="1"/>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3" xfId="0" applyFont="1" applyFill="1" applyBorder="1" applyAlignment="1">
      <alignment horizontal="center" vertical="center" wrapText="1"/>
    </xf>
    <xf numFmtId="164" fontId="2" fillId="2" borderId="7" xfId="2" applyNumberFormat="1" applyBorder="1" applyAlignment="1">
      <alignment horizontal="center" vertical="center"/>
    </xf>
    <xf numFmtId="0" fontId="2" fillId="2" borderId="8" xfId="2" applyBorder="1" applyAlignment="1">
      <alignment horizontal="center" vertical="center"/>
    </xf>
    <xf numFmtId="164" fontId="0" fillId="0" borderId="0" xfId="0" applyNumberFormat="1" applyAlignment="1">
      <alignment horizontal="center" vertical="center"/>
    </xf>
    <xf numFmtId="164" fontId="5" fillId="0" borderId="9" xfId="0" applyNumberFormat="1" applyFont="1" applyBorder="1" applyAlignment="1">
      <alignment horizontal="center" vertical="center"/>
    </xf>
    <xf numFmtId="164" fontId="5" fillId="0" borderId="0" xfId="0" applyNumberFormat="1" applyFont="1" applyAlignment="1">
      <alignment horizontal="center" vertical="center"/>
    </xf>
    <xf numFmtId="9" fontId="6" fillId="4" borderId="0" xfId="0" applyNumberFormat="1" applyFont="1" applyFill="1" applyAlignment="1">
      <alignment horizontal="center" vertical="center" wrapText="1"/>
    </xf>
    <xf numFmtId="165" fontId="5" fillId="0" borderId="0" xfId="1" applyNumberFormat="1" applyFont="1" applyBorder="1" applyAlignment="1">
      <alignment horizontal="center" vertical="center"/>
    </xf>
    <xf numFmtId="0" fontId="6" fillId="4" borderId="10" xfId="0" applyFont="1" applyFill="1" applyBorder="1" applyAlignment="1">
      <alignment horizontal="center" vertical="center" wrapText="1"/>
    </xf>
    <xf numFmtId="164" fontId="2" fillId="2" borderId="11" xfId="2" applyNumberFormat="1" applyBorder="1" applyAlignment="1">
      <alignment horizontal="center" vertical="center"/>
    </xf>
    <xf numFmtId="0" fontId="2" fillId="2" borderId="12" xfId="2" applyBorder="1" applyAlignment="1">
      <alignment horizontal="center" vertical="center"/>
    </xf>
    <xf numFmtId="10" fontId="6" fillId="4" borderId="0" xfId="0" applyNumberFormat="1" applyFont="1" applyFill="1" applyAlignment="1">
      <alignment horizontal="center" vertical="center" wrapText="1"/>
    </xf>
    <xf numFmtId="164" fontId="2" fillId="2" borderId="13" xfId="2" applyNumberFormat="1" applyBorder="1" applyAlignment="1">
      <alignment horizontal="center" vertical="center"/>
    </xf>
    <xf numFmtId="0" fontId="2" fillId="2" borderId="14" xfId="2" applyBorder="1" applyAlignment="1">
      <alignment horizontal="center" vertical="center"/>
    </xf>
    <xf numFmtId="164" fontId="5" fillId="0" borderId="15" xfId="0" applyNumberFormat="1" applyFont="1" applyBorder="1" applyAlignment="1">
      <alignment horizontal="center" vertical="center"/>
    </xf>
    <xf numFmtId="164" fontId="5" fillId="0" borderId="16" xfId="0" applyNumberFormat="1" applyFont="1" applyBorder="1" applyAlignment="1">
      <alignment horizontal="center" vertical="center"/>
    </xf>
    <xf numFmtId="9" fontId="6" fillId="4" borderId="16" xfId="0" applyNumberFormat="1" applyFont="1" applyFill="1" applyBorder="1" applyAlignment="1">
      <alignment horizontal="center" vertical="center" wrapText="1"/>
    </xf>
    <xf numFmtId="165" fontId="5" fillId="0" borderId="16" xfId="1" applyNumberFormat="1" applyFont="1" applyBorder="1" applyAlignment="1">
      <alignment horizontal="center" vertical="center"/>
    </xf>
    <xf numFmtId="0" fontId="6" fillId="4" borderId="17" xfId="0" applyFont="1" applyFill="1" applyBorder="1" applyAlignment="1">
      <alignment horizontal="center" vertical="center" wrapText="1"/>
    </xf>
    <xf numFmtId="0" fontId="7" fillId="0" borderId="0" xfId="0" applyFont="1"/>
    <xf numFmtId="166" fontId="0" fillId="0" borderId="0" xfId="0" applyNumberFormat="1"/>
    <xf numFmtId="0" fontId="3" fillId="0" borderId="0" xfId="0" applyFont="1"/>
    <xf numFmtId="0" fontId="0" fillId="0" borderId="0" xfId="0" applyAlignment="1">
      <alignment wrapText="1"/>
    </xf>
    <xf numFmtId="166" fontId="0" fillId="0" borderId="0" xfId="0" applyNumberFormat="1" applyBorder="1"/>
    <xf numFmtId="166" fontId="8" fillId="0" borderId="0" xfId="0" applyNumberFormat="1" applyFont="1" applyAlignment="1">
      <alignment vertical="center"/>
    </xf>
    <xf numFmtId="0" fontId="0" fillId="0" borderId="0" xfId="0" applyAlignment="1">
      <alignment vertical="center"/>
    </xf>
    <xf numFmtId="0" fontId="8" fillId="0" borderId="0" xfId="0" applyFont="1" applyAlignment="1">
      <alignment vertical="center"/>
    </xf>
    <xf numFmtId="166" fontId="0" fillId="7" borderId="0" xfId="0" applyNumberFormat="1" applyFill="1" applyAlignment="1">
      <alignment vertical="center"/>
    </xf>
    <xf numFmtId="0" fontId="13" fillId="7" borderId="0" xfId="0" applyFont="1" applyFill="1" applyAlignment="1">
      <alignment vertical="center"/>
    </xf>
    <xf numFmtId="166" fontId="0" fillId="0" borderId="0" xfId="1" applyNumberFormat="1" applyFont="1" applyAlignment="1">
      <alignment vertical="center"/>
    </xf>
    <xf numFmtId="166" fontId="0" fillId="0" borderId="0" xfId="0" applyNumberFormat="1" applyAlignment="1">
      <alignment vertical="center"/>
    </xf>
    <xf numFmtId="166" fontId="8" fillId="0" borderId="0" xfId="1" applyNumberFormat="1" applyFont="1" applyAlignment="1">
      <alignment vertical="center"/>
    </xf>
    <xf numFmtId="166" fontId="0" fillId="8" borderId="18" xfId="0" applyNumberFormat="1" applyFill="1" applyBorder="1"/>
    <xf numFmtId="166" fontId="0" fillId="9" borderId="18" xfId="1" applyNumberFormat="1" applyFont="1" applyFill="1" applyBorder="1"/>
    <xf numFmtId="44" fontId="0" fillId="8" borderId="18" xfId="0" applyNumberFormat="1" applyFill="1" applyBorder="1" applyAlignment="1">
      <alignment vertical="center"/>
    </xf>
    <xf numFmtId="166" fontId="0" fillId="9" borderId="18" xfId="1" applyNumberFormat="1" applyFont="1" applyFill="1" applyBorder="1" applyAlignment="1">
      <alignment vertical="center"/>
    </xf>
    <xf numFmtId="0" fontId="10" fillId="6" borderId="18" xfId="0" applyFont="1" applyFill="1" applyBorder="1" applyAlignment="1">
      <alignment vertical="center"/>
    </xf>
    <xf numFmtId="166" fontId="10" fillId="6" borderId="18" xfId="0" applyNumberFormat="1" applyFont="1" applyFill="1" applyBorder="1" applyAlignment="1">
      <alignment vertical="center"/>
    </xf>
    <xf numFmtId="0" fontId="14" fillId="5" borderId="18" xfId="0" applyFont="1" applyFill="1" applyBorder="1" applyAlignment="1">
      <alignment vertical="center"/>
    </xf>
    <xf numFmtId="0" fontId="14" fillId="5" borderId="0" xfId="0" applyFont="1" applyFill="1" applyAlignment="1">
      <alignment vertical="center"/>
    </xf>
    <xf numFmtId="0" fontId="10" fillId="5" borderId="18" xfId="0" applyFont="1" applyFill="1" applyBorder="1" applyAlignment="1">
      <alignment vertical="center"/>
    </xf>
    <xf numFmtId="44" fontId="10" fillId="5" borderId="18" xfId="0" applyNumberFormat="1" applyFont="1" applyFill="1" applyBorder="1" applyAlignment="1">
      <alignment vertical="center"/>
    </xf>
    <xf numFmtId="0" fontId="3" fillId="0" borderId="0" xfId="0" applyFont="1" applyAlignment="1">
      <alignment vertical="center"/>
    </xf>
    <xf numFmtId="0" fontId="9" fillId="5" borderId="18" xfId="0" applyFont="1" applyFill="1" applyBorder="1" applyAlignment="1">
      <alignment vertical="center"/>
    </xf>
    <xf numFmtId="0" fontId="0" fillId="0" borderId="18" xfId="0" applyBorder="1" applyAlignment="1">
      <alignment vertical="center" wrapText="1"/>
    </xf>
    <xf numFmtId="0" fontId="0" fillId="0" borderId="0" xfId="0" applyAlignment="1">
      <alignment vertical="center" wrapText="1"/>
    </xf>
    <xf numFmtId="0" fontId="16" fillId="5" borderId="18" xfId="0" applyFont="1" applyFill="1" applyBorder="1" applyAlignment="1">
      <alignment horizontal="center" vertical="center" wrapText="1"/>
    </xf>
    <xf numFmtId="166" fontId="17" fillId="6" borderId="19" xfId="0" applyNumberFormat="1" applyFont="1" applyFill="1" applyBorder="1" applyAlignment="1">
      <alignment vertical="center"/>
    </xf>
    <xf numFmtId="166" fontId="17" fillId="6" borderId="19" xfId="1" applyNumberFormat="1" applyFont="1" applyFill="1" applyBorder="1" applyAlignment="1">
      <alignment vertical="center"/>
    </xf>
    <xf numFmtId="0" fontId="0" fillId="10" borderId="18" xfId="0" applyFill="1" applyBorder="1" applyAlignment="1">
      <alignment vertical="center"/>
    </xf>
    <xf numFmtId="0" fontId="0" fillId="0" borderId="25" xfId="0" applyBorder="1" applyAlignment="1">
      <alignment wrapText="1"/>
    </xf>
    <xf numFmtId="0" fontId="0" fillId="0" borderId="26" xfId="0" applyBorder="1"/>
    <xf numFmtId="0" fontId="0" fillId="11" borderId="27" xfId="0" applyFill="1" applyBorder="1" applyAlignment="1">
      <alignment vertical="center" wrapText="1"/>
    </xf>
    <xf numFmtId="0" fontId="19" fillId="0" borderId="18" xfId="0" applyFont="1" applyBorder="1" applyAlignment="1">
      <alignment vertical="center" wrapText="1"/>
    </xf>
    <xf numFmtId="0" fontId="10" fillId="6" borderId="18" xfId="0" applyFont="1" applyFill="1" applyBorder="1"/>
    <xf numFmtId="0" fontId="0" fillId="8" borderId="18" xfId="0" applyFill="1" applyBorder="1"/>
    <xf numFmtId="0" fontId="0" fillId="8" borderId="18" xfId="0" applyFill="1" applyBorder="1" applyAlignment="1">
      <alignment horizontal="left" vertical="center"/>
    </xf>
    <xf numFmtId="0" fontId="13" fillId="5" borderId="20" xfId="0" applyFont="1" applyFill="1" applyBorder="1" applyAlignment="1">
      <alignment horizontal="center" vertical="center"/>
    </xf>
    <xf numFmtId="0" fontId="13" fillId="5" borderId="21" xfId="0" applyFont="1" applyFill="1" applyBorder="1" applyAlignment="1">
      <alignment horizontal="center" vertical="center"/>
    </xf>
    <xf numFmtId="0" fontId="13" fillId="5" borderId="22" xfId="0" applyFont="1" applyFill="1" applyBorder="1" applyAlignment="1">
      <alignment horizontal="center" vertical="center"/>
    </xf>
    <xf numFmtId="0" fontId="12" fillId="5" borderId="18" xfId="0" applyFont="1" applyFill="1" applyBorder="1" applyAlignment="1">
      <alignment vertical="center"/>
    </xf>
    <xf numFmtId="166" fontId="12" fillId="5" borderId="18" xfId="0" applyNumberFormat="1" applyFont="1" applyFill="1" applyBorder="1" applyAlignment="1">
      <alignment vertical="center"/>
    </xf>
    <xf numFmtId="44" fontId="12" fillId="5" borderId="18" xfId="0" applyNumberFormat="1" applyFont="1" applyFill="1" applyBorder="1" applyAlignment="1">
      <alignment vertical="center"/>
    </xf>
    <xf numFmtId="0" fontId="10" fillId="9" borderId="18" xfId="0" applyFont="1" applyFill="1" applyBorder="1"/>
    <xf numFmtId="0" fontId="22" fillId="0" borderId="0" xfId="3" applyFont="1" applyAlignment="1">
      <alignment horizontal="left" vertical="center" wrapText="1"/>
    </xf>
    <xf numFmtId="0" fontId="23" fillId="0" borderId="0" xfId="0" applyFont="1" applyAlignment="1">
      <alignment horizontal="left" wrapText="1"/>
    </xf>
    <xf numFmtId="166" fontId="0" fillId="8" borderId="18" xfId="1" applyNumberFormat="1" applyFont="1" applyFill="1" applyBorder="1" applyAlignment="1" applyProtection="1">
      <alignment vertical="center"/>
      <protection locked="0"/>
    </xf>
    <xf numFmtId="166" fontId="0" fillId="8" borderId="18" xfId="0" applyNumberFormat="1" applyFill="1" applyBorder="1" applyAlignment="1" applyProtection="1">
      <alignment vertical="center"/>
      <protection locked="0"/>
    </xf>
    <xf numFmtId="166" fontId="10" fillId="5" borderId="18" xfId="1" applyNumberFormat="1" applyFont="1" applyFill="1" applyBorder="1" applyAlignment="1" applyProtection="1">
      <alignment vertical="center"/>
      <protection locked="0"/>
    </xf>
    <xf numFmtId="166" fontId="10" fillId="5" borderId="18" xfId="0" applyNumberFormat="1" applyFont="1" applyFill="1" applyBorder="1" applyAlignment="1" applyProtection="1">
      <alignment vertical="center"/>
      <protection locked="0"/>
    </xf>
    <xf numFmtId="0" fontId="11" fillId="5" borderId="18" xfId="0" applyFont="1" applyFill="1" applyBorder="1" applyAlignment="1">
      <alignment horizontal="center" vertical="center"/>
    </xf>
    <xf numFmtId="0" fontId="0" fillId="8" borderId="18" xfId="0" applyFill="1" applyBorder="1" applyAlignment="1">
      <alignment horizontal="center" vertical="center"/>
    </xf>
    <xf numFmtId="0" fontId="0" fillId="9" borderId="18" xfId="0" applyFill="1" applyBorder="1" applyAlignment="1">
      <alignment horizontal="center" vertical="center"/>
    </xf>
    <xf numFmtId="0" fontId="10" fillId="6" borderId="18" xfId="0" applyFont="1" applyFill="1" applyBorder="1" applyAlignment="1">
      <alignment horizontal="center" vertical="center"/>
    </xf>
    <xf numFmtId="0" fontId="0" fillId="0" borderId="21" xfId="0" applyBorder="1" applyAlignment="1">
      <alignment horizontal="left" vertical="center" wrapText="1"/>
    </xf>
    <xf numFmtId="0" fontId="10" fillId="6" borderId="18" xfId="0" applyFont="1" applyFill="1" applyBorder="1" applyAlignment="1">
      <alignment horizontal="left" vertical="center" wrapText="1"/>
    </xf>
    <xf numFmtId="0" fontId="0" fillId="8" borderId="18" xfId="0" applyFill="1" applyBorder="1" applyAlignment="1">
      <alignment horizontal="left" vertical="center"/>
    </xf>
    <xf numFmtId="166" fontId="0" fillId="9" borderId="18" xfId="1" applyNumberFormat="1" applyFont="1" applyFill="1" applyBorder="1" applyAlignment="1">
      <alignment horizontal="center" vertical="center"/>
    </xf>
    <xf numFmtId="166" fontId="0" fillId="8" borderId="18" xfId="0" applyNumberFormat="1" applyFill="1" applyBorder="1" applyAlignment="1">
      <alignment horizontal="center" vertical="center"/>
    </xf>
    <xf numFmtId="0" fontId="10" fillId="6" borderId="18" xfId="0" applyFont="1" applyFill="1" applyBorder="1" applyAlignment="1">
      <alignment horizontal="left" wrapText="1"/>
    </xf>
    <xf numFmtId="166" fontId="0" fillId="8" borderId="18" xfId="0" applyNumberFormat="1" applyFill="1" applyBorder="1" applyAlignment="1">
      <alignment horizontal="center" vertical="center" wrapText="1"/>
    </xf>
    <xf numFmtId="0" fontId="0" fillId="0" borderId="19" xfId="0" applyFont="1" applyBorder="1" applyAlignment="1">
      <alignment horizontal="left" vertical="center" wrapText="1"/>
    </xf>
    <xf numFmtId="0" fontId="0" fillId="0" borderId="23" xfId="0" applyFont="1" applyBorder="1" applyAlignment="1">
      <alignment horizontal="left" vertical="center" wrapText="1"/>
    </xf>
    <xf numFmtId="0" fontId="0" fillId="0" borderId="24" xfId="0" applyFont="1" applyBorder="1" applyAlignment="1">
      <alignment horizontal="left" vertical="center" wrapText="1"/>
    </xf>
    <xf numFmtId="0" fontId="0" fillId="0" borderId="18" xfId="0" applyFont="1" applyBorder="1" applyAlignment="1">
      <alignment horizontal="left" vertical="center" wrapText="1"/>
    </xf>
    <xf numFmtId="0" fontId="9" fillId="6" borderId="18"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cellXfs>
  <cellStyles count="4">
    <cellStyle name="Currency" xfId="1" builtinId="4"/>
    <cellStyle name="Hyperlink" xfId="3" builtinId="8"/>
    <cellStyle name="Normal" xfId="0" builtinId="0"/>
    <cellStyle name="Output" xfId="2" builtinId="21"/>
  </cellStyles>
  <dxfs count="0"/>
  <tableStyles count="0" defaultTableStyle="TableStyleMedium2" defaultPivotStyle="PivotStyleLight16"/>
  <colors>
    <mruColors>
      <color rgb="FFC43A90"/>
      <color rgb="FF892984"/>
      <color rgb="FFDCE451"/>
      <color rgb="FFFDF8FE"/>
      <color rgb="FFF4D8E9"/>
      <color rgb="FFEEC4DE"/>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200025</xdr:colOff>
      <xdr:row>0</xdr:row>
      <xdr:rowOff>0</xdr:rowOff>
    </xdr:from>
    <xdr:to>
      <xdr:col>1</xdr:col>
      <xdr:colOff>1323975</xdr:colOff>
      <xdr:row>1</xdr:row>
      <xdr:rowOff>9525</xdr:rowOff>
    </xdr:to>
    <xdr:pic>
      <xdr:nvPicPr>
        <xdr:cNvPr id="2" name="Picture 1">
          <a:extLst>
            <a:ext uri="{FF2B5EF4-FFF2-40B4-BE49-F238E27FC236}">
              <a16:creationId xmlns:a16="http://schemas.microsoft.com/office/drawing/2014/main" id="{24403C2A-81EA-43C2-97A6-1192798A12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0"/>
          <a:ext cx="1123950" cy="942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0</xdr:col>
      <xdr:colOff>1352550</xdr:colOff>
      <xdr:row>1</xdr:row>
      <xdr:rowOff>20782</xdr:rowOff>
    </xdr:to>
    <xdr:pic>
      <xdr:nvPicPr>
        <xdr:cNvPr id="4" name="Picture 3">
          <a:extLst>
            <a:ext uri="{FF2B5EF4-FFF2-40B4-BE49-F238E27FC236}">
              <a16:creationId xmlns:a16="http://schemas.microsoft.com/office/drawing/2014/main" id="{78BE214B-83F4-419A-9B07-BEE869CE08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1123950" cy="954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1</xdr:col>
      <xdr:colOff>1123950</xdr:colOff>
      <xdr:row>0</xdr:row>
      <xdr:rowOff>1011382</xdr:rowOff>
    </xdr:to>
    <xdr:pic>
      <xdr:nvPicPr>
        <xdr:cNvPr id="2" name="Picture 1">
          <a:extLst>
            <a:ext uri="{FF2B5EF4-FFF2-40B4-BE49-F238E27FC236}">
              <a16:creationId xmlns:a16="http://schemas.microsoft.com/office/drawing/2014/main" id="{98065242-D13B-4C0B-88A7-FA4A634EB7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57150"/>
          <a:ext cx="1123950" cy="9542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bulletproofinvesting.com.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1FB96-EA22-4CE5-9622-3B11D4CA86B5}">
  <sheetPr>
    <tabColor rgb="FFDCE451"/>
  </sheetPr>
  <dimension ref="B1:M22"/>
  <sheetViews>
    <sheetView view="pageBreakPreview" topLeftCell="A19" zoomScaleNormal="100" zoomScaleSheetLayoutView="100" workbookViewId="0">
      <selection activeCell="D5" sqref="D5:F6"/>
    </sheetView>
  </sheetViews>
  <sheetFormatPr defaultRowHeight="15" x14ac:dyDescent="0.25"/>
  <cols>
    <col min="2" max="2" width="23.42578125" bestFit="1" customWidth="1"/>
    <col min="3" max="3" width="10.7109375" bestFit="1" customWidth="1"/>
    <col min="4" max="4" width="16.5703125" customWidth="1"/>
    <col min="5" max="5" width="15.85546875" customWidth="1"/>
    <col min="6" max="6" width="20.140625" customWidth="1"/>
  </cols>
  <sheetData>
    <row r="1" spans="2:13" ht="73.5" customHeight="1" x14ac:dyDescent="0.25">
      <c r="E1" s="80" t="s">
        <v>91</v>
      </c>
      <c r="F1" s="80"/>
      <c r="G1" s="80"/>
      <c r="H1" s="80"/>
    </row>
    <row r="2" spans="2:13" ht="26.25" customHeight="1" x14ac:dyDescent="0.25">
      <c r="B2" s="76" t="s">
        <v>27</v>
      </c>
      <c r="C2" s="76"/>
      <c r="D2" s="76"/>
      <c r="E2" s="76"/>
      <c r="F2" s="76"/>
      <c r="G2" s="76"/>
      <c r="H2" s="76"/>
      <c r="I2" s="76"/>
      <c r="J2" s="76"/>
      <c r="K2" s="76"/>
      <c r="L2" s="76"/>
      <c r="M2" s="76"/>
    </row>
    <row r="3" spans="2:13" s="31" customFormat="1" ht="20.25" customHeight="1" x14ac:dyDescent="0.25">
      <c r="B3" s="44" t="s">
        <v>27</v>
      </c>
      <c r="C3" s="45"/>
      <c r="D3" s="44" t="s">
        <v>15</v>
      </c>
      <c r="E3" s="44" t="s">
        <v>16</v>
      </c>
      <c r="F3" s="44" t="s">
        <v>17</v>
      </c>
    </row>
    <row r="4" spans="2:13" s="31" customFormat="1" ht="20.25" customHeight="1" x14ac:dyDescent="0.25">
      <c r="B4" s="42" t="s">
        <v>0</v>
      </c>
      <c r="C4" s="42" t="s">
        <v>1</v>
      </c>
      <c r="D4" s="41">
        <v>80000</v>
      </c>
      <c r="E4" s="41">
        <v>60000</v>
      </c>
      <c r="F4" s="43">
        <f>SUM(D4:E4)</f>
        <v>140000</v>
      </c>
    </row>
    <row r="5" spans="2:13" s="31" customFormat="1" ht="20.25" customHeight="1" x14ac:dyDescent="0.25">
      <c r="B5" s="42" t="s">
        <v>14</v>
      </c>
      <c r="C5" s="42" t="s">
        <v>1</v>
      </c>
      <c r="D5" s="72">
        <f>SUM('Tax Brackets'!C4:C8)</f>
        <v>17546.675000000003</v>
      </c>
      <c r="E5" s="72">
        <f>SUM('Tax Brackets'!H4:H8)</f>
        <v>11046.674999999999</v>
      </c>
      <c r="F5" s="73">
        <f>SUM(D5:E5)</f>
        <v>28593.350000000002</v>
      </c>
    </row>
    <row r="6" spans="2:13" s="31" customFormat="1" ht="20.25" customHeight="1" x14ac:dyDescent="0.25">
      <c r="B6" s="46" t="s">
        <v>2</v>
      </c>
      <c r="C6" s="46" t="s">
        <v>1</v>
      </c>
      <c r="D6" s="74">
        <f>D4-D5</f>
        <v>62453.324999999997</v>
      </c>
      <c r="E6" s="74">
        <f>E4-E5</f>
        <v>48953.324999999997</v>
      </c>
      <c r="F6" s="75">
        <f>SUM(D6:E6)</f>
        <v>111406.65</v>
      </c>
    </row>
    <row r="7" spans="2:13" s="31" customFormat="1" ht="18.75" customHeight="1" x14ac:dyDescent="0.25"/>
    <row r="8" spans="2:13" s="31" customFormat="1" ht="21" customHeight="1" x14ac:dyDescent="0.25">
      <c r="B8" s="46" t="s">
        <v>18</v>
      </c>
      <c r="C8" s="42" t="s">
        <v>19</v>
      </c>
      <c r="D8" s="40">
        <f>F6/52</f>
        <v>2142.435576923077</v>
      </c>
    </row>
    <row r="9" spans="2:13" s="31" customFormat="1" ht="21" customHeight="1" x14ac:dyDescent="0.25">
      <c r="B9" s="46" t="s">
        <v>20</v>
      </c>
      <c r="C9" s="42" t="s">
        <v>24</v>
      </c>
      <c r="D9" s="41">
        <v>0</v>
      </c>
      <c r="E9" s="35"/>
      <c r="F9" s="36"/>
    </row>
    <row r="10" spans="2:13" s="31" customFormat="1" ht="21" customHeight="1" x14ac:dyDescent="0.25">
      <c r="B10" s="46" t="s">
        <v>21</v>
      </c>
      <c r="C10" s="42" t="s">
        <v>24</v>
      </c>
      <c r="D10" s="41">
        <v>0</v>
      </c>
      <c r="E10" s="35"/>
    </row>
    <row r="11" spans="2:13" s="31" customFormat="1" ht="21" customHeight="1" x14ac:dyDescent="0.25">
      <c r="B11" s="46" t="s">
        <v>22</v>
      </c>
      <c r="C11" s="42" t="s">
        <v>25</v>
      </c>
      <c r="D11" s="41">
        <v>0</v>
      </c>
      <c r="E11" s="35"/>
    </row>
    <row r="12" spans="2:13" s="31" customFormat="1" ht="21" customHeight="1" x14ac:dyDescent="0.25">
      <c r="B12" s="46" t="s">
        <v>83</v>
      </c>
      <c r="C12" s="42" t="s">
        <v>1</v>
      </c>
      <c r="D12" s="41">
        <v>0</v>
      </c>
      <c r="E12" s="37" t="s">
        <v>84</v>
      </c>
    </row>
    <row r="13" spans="2:13" s="31" customFormat="1" ht="21" customHeight="1" x14ac:dyDescent="0.25">
      <c r="B13" s="46" t="s">
        <v>23</v>
      </c>
      <c r="C13" s="42" t="s">
        <v>25</v>
      </c>
      <c r="D13" s="41">
        <v>0</v>
      </c>
      <c r="E13" s="35"/>
    </row>
    <row r="14" spans="2:13" s="31" customFormat="1" ht="18.75" customHeight="1" x14ac:dyDescent="0.25"/>
    <row r="15" spans="2:13" s="31" customFormat="1" ht="20.25" customHeight="1" x14ac:dyDescent="0.25">
      <c r="B15" s="46" t="s">
        <v>26</v>
      </c>
      <c r="C15" s="46" t="s">
        <v>19</v>
      </c>
      <c r="D15" s="47">
        <f>D8+(D9*26/52+(D10*26/52)+(D11*12/52)+(D12/52)+(D13*12/52))</f>
        <v>2142.435576923077</v>
      </c>
      <c r="G15" s="48" t="s">
        <v>82</v>
      </c>
    </row>
    <row r="16" spans="2:13" s="31" customFormat="1" x14ac:dyDescent="0.25">
      <c r="G16" s="77" t="s">
        <v>80</v>
      </c>
      <c r="H16" s="77"/>
    </row>
    <row r="17" spans="7:8" s="31" customFormat="1" x14ac:dyDescent="0.25">
      <c r="G17" s="78" t="s">
        <v>81</v>
      </c>
      <c r="H17" s="78"/>
    </row>
    <row r="18" spans="7:8" s="31" customFormat="1" x14ac:dyDescent="0.25">
      <c r="G18" s="79" t="s">
        <v>80</v>
      </c>
      <c r="H18" s="79"/>
    </row>
    <row r="19" spans="7:8" s="31" customFormat="1" x14ac:dyDescent="0.25"/>
    <row r="20" spans="7:8" s="31" customFormat="1" x14ac:dyDescent="0.25"/>
    <row r="21" spans="7:8" s="31" customFormat="1" x14ac:dyDescent="0.25"/>
    <row r="22" spans="7:8" s="31" customFormat="1" x14ac:dyDescent="0.25"/>
  </sheetData>
  <protectedRanges>
    <protectedRange sqref="B9:B13" name="Item_1"/>
  </protectedRanges>
  <mergeCells count="5">
    <mergeCell ref="B2:M2"/>
    <mergeCell ref="G16:H16"/>
    <mergeCell ref="G17:H17"/>
    <mergeCell ref="G18:H18"/>
    <mergeCell ref="E1:H1"/>
  </mergeCells>
  <pageMargins left="0.7" right="0.7" top="0.75" bottom="0.75" header="0.3" footer="0.3"/>
  <pageSetup scale="55"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086A5-3C03-4024-85B5-C1C70B65AA58}">
  <sheetPr>
    <tabColor rgb="FFC43A90"/>
  </sheetPr>
  <dimension ref="A1:S24"/>
  <sheetViews>
    <sheetView view="pageLayout" topLeftCell="B1" zoomScaleNormal="100" workbookViewId="0">
      <selection activeCell="F1" sqref="F1:I1"/>
    </sheetView>
  </sheetViews>
  <sheetFormatPr defaultRowHeight="15" x14ac:dyDescent="0.25"/>
  <cols>
    <col min="1" max="1" width="21.5703125" bestFit="1" customWidth="1"/>
    <col min="4" max="4" width="9.140625" customWidth="1"/>
    <col min="5" max="5" width="3.28515625" customWidth="1"/>
    <col min="6" max="6" width="19" bestFit="1" customWidth="1"/>
    <col min="10" max="10" width="3.42578125" customWidth="1"/>
    <col min="11" max="11" width="20.85546875" customWidth="1"/>
    <col min="15" max="15" width="3.28515625" customWidth="1"/>
    <col min="16" max="16" width="23.140625" customWidth="1"/>
  </cols>
  <sheetData>
    <row r="1" spans="1:19" ht="73.5" customHeight="1" x14ac:dyDescent="0.25">
      <c r="F1" s="80" t="s">
        <v>91</v>
      </c>
      <c r="G1" s="80"/>
      <c r="H1" s="80"/>
      <c r="I1" s="80"/>
    </row>
    <row r="2" spans="1:19" ht="26.25" customHeight="1" x14ac:dyDescent="0.25">
      <c r="A2" s="76" t="s">
        <v>28</v>
      </c>
      <c r="B2" s="76"/>
      <c r="C2" s="76"/>
      <c r="D2" s="76"/>
      <c r="E2" s="76"/>
      <c r="F2" s="76"/>
      <c r="G2" s="76"/>
      <c r="H2" s="76"/>
      <c r="I2" s="76"/>
      <c r="J2" s="76"/>
      <c r="K2" s="76"/>
      <c r="L2" s="76"/>
      <c r="M2" s="76"/>
      <c r="N2" s="76"/>
      <c r="O2" s="76"/>
      <c r="P2" s="76"/>
      <c r="Q2" s="76"/>
      <c r="R2" s="76"/>
      <c r="S2" s="76"/>
    </row>
    <row r="3" spans="1:19" s="27" customFormat="1" ht="24" customHeight="1" x14ac:dyDescent="0.25">
      <c r="A3" s="91" t="s">
        <v>57</v>
      </c>
      <c r="B3" s="91"/>
      <c r="C3" s="91"/>
      <c r="D3" s="91"/>
      <c r="F3" s="91" t="s">
        <v>58</v>
      </c>
      <c r="G3" s="91"/>
      <c r="H3" s="91"/>
      <c r="I3" s="91"/>
      <c r="K3" s="91" t="s">
        <v>59</v>
      </c>
      <c r="L3" s="91"/>
      <c r="M3" s="91"/>
      <c r="N3" s="91"/>
      <c r="P3" s="91" t="s">
        <v>60</v>
      </c>
      <c r="Q3" s="91"/>
      <c r="R3" s="91"/>
      <c r="S3" s="91"/>
    </row>
    <row r="4" spans="1:19" s="27" customFormat="1" ht="52.5" customHeight="1" x14ac:dyDescent="0.25">
      <c r="A4" s="87" t="s">
        <v>87</v>
      </c>
      <c r="B4" s="88"/>
      <c r="C4" s="88"/>
      <c r="D4" s="89"/>
      <c r="F4" s="90" t="s">
        <v>88</v>
      </c>
      <c r="G4" s="90"/>
      <c r="H4" s="90"/>
      <c r="I4" s="90"/>
      <c r="K4" s="90" t="s">
        <v>89</v>
      </c>
      <c r="L4" s="90"/>
      <c r="M4" s="90"/>
      <c r="N4" s="90"/>
      <c r="P4" s="90" t="s">
        <v>90</v>
      </c>
      <c r="Q4" s="90"/>
      <c r="R4" s="90"/>
      <c r="S4" s="90"/>
    </row>
    <row r="5" spans="1:19" s="34" customFormat="1" ht="18.75" customHeight="1" x14ac:dyDescent="0.25">
      <c r="A5" s="63"/>
      <c r="B5" s="64" t="s">
        <v>73</v>
      </c>
      <c r="C5" s="64" t="s">
        <v>74</v>
      </c>
      <c r="D5" s="65" t="s">
        <v>75</v>
      </c>
      <c r="E5" s="33"/>
      <c r="F5" s="63"/>
      <c r="G5" s="64" t="s">
        <v>73</v>
      </c>
      <c r="H5" s="64" t="s">
        <v>74</v>
      </c>
      <c r="I5" s="65" t="s">
        <v>75</v>
      </c>
      <c r="J5" s="33"/>
      <c r="K5" s="63"/>
      <c r="L5" s="64" t="s">
        <v>73</v>
      </c>
      <c r="M5" s="64" t="s">
        <v>74</v>
      </c>
      <c r="N5" s="65" t="s">
        <v>75</v>
      </c>
      <c r="O5" s="33"/>
      <c r="P5" s="63"/>
      <c r="Q5" s="64" t="s">
        <v>73</v>
      </c>
      <c r="R5" s="64" t="s">
        <v>74</v>
      </c>
      <c r="S5" s="65" t="s">
        <v>75</v>
      </c>
    </row>
    <row r="6" spans="1:19" x14ac:dyDescent="0.25">
      <c r="A6" s="60" t="s">
        <v>29</v>
      </c>
      <c r="B6" s="61" t="s">
        <v>25</v>
      </c>
      <c r="C6" s="39">
        <v>3500</v>
      </c>
      <c r="D6" s="38">
        <f>C6*12/52</f>
        <v>807.69230769230774</v>
      </c>
      <c r="E6" s="26"/>
      <c r="F6" s="60" t="s">
        <v>38</v>
      </c>
      <c r="G6" s="61" t="s">
        <v>1</v>
      </c>
      <c r="H6" s="39">
        <v>1200</v>
      </c>
      <c r="I6" s="38">
        <f>H6/52</f>
        <v>23.076923076923077</v>
      </c>
      <c r="K6" s="85" t="s">
        <v>78</v>
      </c>
      <c r="L6" s="77" t="s">
        <v>19</v>
      </c>
      <c r="M6" s="83">
        <v>200</v>
      </c>
      <c r="N6" s="86">
        <f>M6/1</f>
        <v>200</v>
      </c>
      <c r="P6" s="60" t="s">
        <v>61</v>
      </c>
      <c r="Q6" s="62" t="s">
        <v>25</v>
      </c>
      <c r="R6" s="39">
        <v>200</v>
      </c>
      <c r="S6" s="38">
        <f>R6*12/52</f>
        <v>46.153846153846153</v>
      </c>
    </row>
    <row r="7" spans="1:19" x14ac:dyDescent="0.25">
      <c r="A7" s="60" t="s">
        <v>41</v>
      </c>
      <c r="B7" s="61" t="s">
        <v>25</v>
      </c>
      <c r="C7" s="39">
        <v>1000</v>
      </c>
      <c r="D7" s="38">
        <f>C7*12/52</f>
        <v>230.76923076923077</v>
      </c>
      <c r="E7" s="26"/>
      <c r="F7" s="60" t="s">
        <v>39</v>
      </c>
      <c r="G7" s="61" t="s">
        <v>1</v>
      </c>
      <c r="H7" s="39">
        <v>2500</v>
      </c>
      <c r="I7" s="38">
        <f t="shared" ref="I7:I13" si="0">H7/52</f>
        <v>48.07692307692308</v>
      </c>
      <c r="K7" s="85"/>
      <c r="L7" s="77"/>
      <c r="M7" s="83"/>
      <c r="N7" s="86"/>
      <c r="P7" s="60" t="s">
        <v>62</v>
      </c>
      <c r="Q7" s="62" t="s">
        <v>25</v>
      </c>
      <c r="R7" s="39">
        <v>100</v>
      </c>
      <c r="S7" s="38">
        <f>R7*12/52</f>
        <v>23.076923076923077</v>
      </c>
    </row>
    <row r="8" spans="1:19" x14ac:dyDescent="0.25">
      <c r="A8" s="60" t="s">
        <v>30</v>
      </c>
      <c r="B8" s="61" t="s">
        <v>25</v>
      </c>
      <c r="C8" s="39">
        <v>0</v>
      </c>
      <c r="D8" s="38">
        <f t="shared" ref="D8:D19" si="1">C8*12/52</f>
        <v>0</v>
      </c>
      <c r="E8" s="26"/>
      <c r="F8" s="60" t="s">
        <v>40</v>
      </c>
      <c r="G8" s="61" t="s">
        <v>1</v>
      </c>
      <c r="H8" s="39">
        <v>0</v>
      </c>
      <c r="I8" s="38">
        <f t="shared" si="0"/>
        <v>0</v>
      </c>
      <c r="P8" s="60" t="s">
        <v>63</v>
      </c>
      <c r="Q8" s="62" t="s">
        <v>25</v>
      </c>
      <c r="R8" s="39">
        <v>20</v>
      </c>
      <c r="S8" s="38">
        <f t="shared" ref="S8:S9" si="2">R8*12/52</f>
        <v>4.615384615384615</v>
      </c>
    </row>
    <row r="9" spans="1:19" x14ac:dyDescent="0.25">
      <c r="A9" s="60" t="s">
        <v>31</v>
      </c>
      <c r="B9" s="61" t="s">
        <v>25</v>
      </c>
      <c r="C9" s="39">
        <v>200</v>
      </c>
      <c r="D9" s="38">
        <f t="shared" si="1"/>
        <v>46.153846153846153</v>
      </c>
      <c r="E9" s="26"/>
      <c r="F9" s="60" t="s">
        <v>44</v>
      </c>
      <c r="G9" s="61" t="s">
        <v>1</v>
      </c>
      <c r="H9" s="39">
        <v>150</v>
      </c>
      <c r="I9" s="38">
        <f t="shared" si="0"/>
        <v>2.8846153846153846</v>
      </c>
      <c r="K9" s="60" t="s">
        <v>48</v>
      </c>
      <c r="L9" s="61" t="s">
        <v>1</v>
      </c>
      <c r="M9" s="39">
        <v>500</v>
      </c>
      <c r="N9" s="38">
        <f>M9/52</f>
        <v>9.615384615384615</v>
      </c>
      <c r="P9" s="81" t="s">
        <v>76</v>
      </c>
      <c r="Q9" s="82" t="s">
        <v>25</v>
      </c>
      <c r="R9" s="83">
        <v>20</v>
      </c>
      <c r="S9" s="84">
        <f t="shared" si="2"/>
        <v>4.615384615384615</v>
      </c>
    </row>
    <row r="10" spans="1:19" x14ac:dyDescent="0.25">
      <c r="A10" s="60" t="s">
        <v>32</v>
      </c>
      <c r="B10" s="61" t="s">
        <v>64</v>
      </c>
      <c r="C10" s="39">
        <v>450</v>
      </c>
      <c r="D10" s="38">
        <f>C10*4/52</f>
        <v>34.615384615384613</v>
      </c>
      <c r="E10" s="26"/>
      <c r="F10" s="60" t="s">
        <v>45</v>
      </c>
      <c r="G10" s="61" t="s">
        <v>1</v>
      </c>
      <c r="H10" s="39">
        <v>60</v>
      </c>
      <c r="I10" s="38">
        <f t="shared" si="0"/>
        <v>1.1538461538461537</v>
      </c>
      <c r="P10" s="81"/>
      <c r="Q10" s="82"/>
      <c r="R10" s="83"/>
      <c r="S10" s="84"/>
    </row>
    <row r="11" spans="1:19" x14ac:dyDescent="0.25">
      <c r="A11" s="60" t="s">
        <v>33</v>
      </c>
      <c r="B11" s="61" t="s">
        <v>64</v>
      </c>
      <c r="C11" s="39">
        <v>350</v>
      </c>
      <c r="D11" s="38">
        <f t="shared" ref="D11:D13" si="3">C11*4/52</f>
        <v>26.923076923076923</v>
      </c>
      <c r="E11" s="26"/>
      <c r="F11" s="60" t="s">
        <v>46</v>
      </c>
      <c r="G11" s="61" t="s">
        <v>1</v>
      </c>
      <c r="H11" s="39">
        <v>200</v>
      </c>
      <c r="I11" s="38">
        <f t="shared" si="0"/>
        <v>3.8461538461538463</v>
      </c>
      <c r="K11" s="69"/>
      <c r="L11" s="61" t="s">
        <v>1</v>
      </c>
      <c r="M11" s="39"/>
      <c r="N11" s="38">
        <f t="shared" ref="N11:N14" si="4">M11/52</f>
        <v>0</v>
      </c>
      <c r="P11" s="60" t="s">
        <v>77</v>
      </c>
      <c r="Q11" s="62" t="s">
        <v>25</v>
      </c>
      <c r="R11" s="39">
        <v>15</v>
      </c>
      <c r="S11" s="38">
        <f>R11*12/52</f>
        <v>3.4615384615384617</v>
      </c>
    </row>
    <row r="12" spans="1:19" x14ac:dyDescent="0.25">
      <c r="A12" s="60" t="s">
        <v>34</v>
      </c>
      <c r="B12" s="61" t="s">
        <v>64</v>
      </c>
      <c r="C12" s="39">
        <v>120</v>
      </c>
      <c r="D12" s="38">
        <f t="shared" si="3"/>
        <v>9.2307692307692299</v>
      </c>
      <c r="E12" s="26"/>
      <c r="F12" s="60" t="s">
        <v>79</v>
      </c>
      <c r="G12" s="61" t="s">
        <v>1</v>
      </c>
      <c r="H12" s="39">
        <v>50</v>
      </c>
      <c r="I12" s="38">
        <f t="shared" si="0"/>
        <v>0.96153846153846156</v>
      </c>
      <c r="K12" s="69"/>
      <c r="L12" s="61" t="s">
        <v>1</v>
      </c>
      <c r="M12" s="39"/>
      <c r="N12" s="38">
        <f t="shared" si="4"/>
        <v>0</v>
      </c>
    </row>
    <row r="13" spans="1:19" x14ac:dyDescent="0.25">
      <c r="A13" s="60" t="s">
        <v>35</v>
      </c>
      <c r="B13" s="61" t="s">
        <v>64</v>
      </c>
      <c r="C13" s="39">
        <v>120</v>
      </c>
      <c r="D13" s="38">
        <f t="shared" si="3"/>
        <v>9.2307692307692299</v>
      </c>
      <c r="E13" s="26"/>
      <c r="F13" s="60" t="s">
        <v>47</v>
      </c>
      <c r="G13" s="61" t="s">
        <v>1</v>
      </c>
      <c r="H13" s="39">
        <v>2500</v>
      </c>
      <c r="I13" s="38">
        <f t="shared" si="0"/>
        <v>48.07692307692308</v>
      </c>
      <c r="K13" s="69"/>
      <c r="L13" s="61" t="s">
        <v>1</v>
      </c>
      <c r="M13" s="39"/>
      <c r="N13" s="38">
        <f t="shared" si="4"/>
        <v>0</v>
      </c>
      <c r="P13" s="69"/>
      <c r="Q13" s="62" t="s">
        <v>25</v>
      </c>
      <c r="R13" s="39"/>
      <c r="S13" s="38">
        <f t="shared" ref="S13:S16" si="5">R13*12/52</f>
        <v>0</v>
      </c>
    </row>
    <row r="14" spans="1:19" x14ac:dyDescent="0.25">
      <c r="A14" s="60" t="s">
        <v>36</v>
      </c>
      <c r="B14" s="61" t="s">
        <v>25</v>
      </c>
      <c r="C14" s="39">
        <v>60</v>
      </c>
      <c r="D14" s="38">
        <f t="shared" si="1"/>
        <v>13.846153846153847</v>
      </c>
      <c r="E14" s="26"/>
      <c r="F14" s="60" t="s">
        <v>51</v>
      </c>
      <c r="G14" s="61" t="s">
        <v>1</v>
      </c>
      <c r="H14" s="39">
        <v>600</v>
      </c>
      <c r="I14" s="38">
        <f>H14/52</f>
        <v>11.538461538461538</v>
      </c>
      <c r="K14" s="69"/>
      <c r="L14" s="61" t="s">
        <v>1</v>
      </c>
      <c r="M14" s="39"/>
      <c r="N14" s="38">
        <f t="shared" si="4"/>
        <v>0</v>
      </c>
      <c r="P14" s="69"/>
      <c r="Q14" s="62" t="s">
        <v>25</v>
      </c>
      <c r="R14" s="39"/>
      <c r="S14" s="38">
        <f t="shared" si="5"/>
        <v>0</v>
      </c>
    </row>
    <row r="15" spans="1:19" x14ac:dyDescent="0.25">
      <c r="A15" s="60" t="s">
        <v>37</v>
      </c>
      <c r="B15" s="61" t="s">
        <v>25</v>
      </c>
      <c r="C15" s="39">
        <v>60</v>
      </c>
      <c r="D15" s="38">
        <f t="shared" si="1"/>
        <v>13.846153846153847</v>
      </c>
      <c r="E15" s="26"/>
      <c r="F15" s="60" t="s">
        <v>52</v>
      </c>
      <c r="G15" s="61" t="s">
        <v>1</v>
      </c>
      <c r="H15" s="39">
        <v>485</v>
      </c>
      <c r="I15" s="38">
        <f>H15/52</f>
        <v>9.3269230769230766</v>
      </c>
      <c r="P15" s="69"/>
      <c r="Q15" s="62" t="s">
        <v>25</v>
      </c>
      <c r="R15" s="39"/>
      <c r="S15" s="38">
        <f t="shared" si="5"/>
        <v>0</v>
      </c>
    </row>
    <row r="16" spans="1:19" x14ac:dyDescent="0.25">
      <c r="A16" s="60" t="s">
        <v>43</v>
      </c>
      <c r="B16" s="61" t="s">
        <v>25</v>
      </c>
      <c r="C16" s="39">
        <v>56</v>
      </c>
      <c r="D16" s="38">
        <f t="shared" si="1"/>
        <v>12.923076923076923</v>
      </c>
      <c r="E16" s="26"/>
      <c r="F16" s="69"/>
      <c r="G16" s="61" t="s">
        <v>1</v>
      </c>
      <c r="H16" s="39"/>
      <c r="I16" s="38">
        <f t="shared" ref="I16:I19" si="6">H16/52</f>
        <v>0</v>
      </c>
      <c r="P16" s="69"/>
      <c r="Q16" s="62" t="s">
        <v>25</v>
      </c>
      <c r="R16" s="39"/>
      <c r="S16" s="38">
        <f t="shared" si="5"/>
        <v>0</v>
      </c>
    </row>
    <row r="17" spans="1:19" x14ac:dyDescent="0.25">
      <c r="A17" s="60" t="s">
        <v>50</v>
      </c>
      <c r="B17" s="61" t="s">
        <v>19</v>
      </c>
      <c r="C17" s="39">
        <v>40</v>
      </c>
      <c r="D17" s="38">
        <f>C17</f>
        <v>40</v>
      </c>
      <c r="E17" s="26"/>
      <c r="F17" s="69"/>
      <c r="G17" s="61" t="s">
        <v>1</v>
      </c>
      <c r="H17" s="39"/>
      <c r="I17" s="38">
        <f t="shared" si="6"/>
        <v>0</v>
      </c>
      <c r="L17" s="48" t="s">
        <v>82</v>
      </c>
      <c r="M17" s="31"/>
      <c r="N17" s="29"/>
    </row>
    <row r="18" spans="1:19" x14ac:dyDescent="0.25">
      <c r="A18" s="60" t="s">
        <v>42</v>
      </c>
      <c r="B18" s="61" t="s">
        <v>19</v>
      </c>
      <c r="C18" s="39">
        <v>100</v>
      </c>
      <c r="D18" s="38">
        <f>C18</f>
        <v>100</v>
      </c>
      <c r="E18" s="26"/>
      <c r="F18" s="69"/>
      <c r="G18" s="61" t="s">
        <v>1</v>
      </c>
      <c r="H18" s="39"/>
      <c r="I18" s="38">
        <f t="shared" si="6"/>
        <v>0</v>
      </c>
      <c r="L18" s="77" t="s">
        <v>80</v>
      </c>
      <c r="M18" s="77"/>
      <c r="N18" s="29"/>
    </row>
    <row r="19" spans="1:19" x14ac:dyDescent="0.25">
      <c r="A19" s="60" t="s">
        <v>53</v>
      </c>
      <c r="B19" s="61" t="s">
        <v>25</v>
      </c>
      <c r="C19" s="39">
        <v>0</v>
      </c>
      <c r="D19" s="38">
        <f t="shared" si="1"/>
        <v>0</v>
      </c>
      <c r="E19" s="26"/>
      <c r="F19" s="69"/>
      <c r="G19" s="61" t="s">
        <v>1</v>
      </c>
      <c r="H19" s="39"/>
      <c r="I19" s="38">
        <f t="shared" si="6"/>
        <v>0</v>
      </c>
      <c r="L19" s="78" t="s">
        <v>81</v>
      </c>
      <c r="M19" s="78"/>
      <c r="N19" s="29"/>
    </row>
    <row r="20" spans="1:19" x14ac:dyDescent="0.25">
      <c r="A20" s="60" t="s">
        <v>54</v>
      </c>
      <c r="B20" s="61" t="s">
        <v>64</v>
      </c>
      <c r="C20" s="39">
        <v>0</v>
      </c>
      <c r="D20" s="38">
        <f>C20*4/52</f>
        <v>0</v>
      </c>
      <c r="E20" s="26"/>
      <c r="I20" s="29"/>
      <c r="L20" s="79" t="s">
        <v>80</v>
      </c>
      <c r="M20" s="79"/>
      <c r="N20" s="29"/>
    </row>
    <row r="21" spans="1:19" x14ac:dyDescent="0.25">
      <c r="A21" s="60" t="s">
        <v>55</v>
      </c>
      <c r="B21" s="61" t="s">
        <v>25</v>
      </c>
      <c r="C21" s="39">
        <v>600</v>
      </c>
      <c r="D21" s="38">
        <f>C21*12/52</f>
        <v>138.46153846153845</v>
      </c>
      <c r="E21" s="26"/>
      <c r="I21" s="29"/>
      <c r="L21" s="31"/>
      <c r="M21" s="31"/>
      <c r="N21" s="29"/>
    </row>
    <row r="22" spans="1:19" x14ac:dyDescent="0.25">
      <c r="A22" s="60" t="s">
        <v>49</v>
      </c>
      <c r="B22" s="61" t="s">
        <v>19</v>
      </c>
      <c r="C22" s="39">
        <v>10</v>
      </c>
      <c r="D22" s="38">
        <f>C22</f>
        <v>10</v>
      </c>
      <c r="E22" s="26"/>
      <c r="I22" s="29"/>
      <c r="N22" s="29"/>
    </row>
    <row r="24" spans="1:19" s="32" customFormat="1" ht="22.5" customHeight="1" x14ac:dyDescent="0.25">
      <c r="A24" s="66" t="s">
        <v>17</v>
      </c>
      <c r="B24" s="66" t="s">
        <v>19</v>
      </c>
      <c r="C24" s="66"/>
      <c r="D24" s="67">
        <f>SUM(D6:D22)</f>
        <v>1493.6923076923076</v>
      </c>
      <c r="E24" s="30"/>
      <c r="F24" s="66" t="s">
        <v>17</v>
      </c>
      <c r="G24" s="66" t="s">
        <v>19</v>
      </c>
      <c r="H24" s="68"/>
      <c r="I24" s="67">
        <f>SUM(I6:I22)</f>
        <v>148.94230769230771</v>
      </c>
      <c r="J24" s="31"/>
      <c r="K24" s="66" t="s">
        <v>17</v>
      </c>
      <c r="L24" s="66" t="s">
        <v>19</v>
      </c>
      <c r="M24" s="67"/>
      <c r="N24" s="67">
        <f>SUM(N6:N22)</f>
        <v>209.61538461538461</v>
      </c>
      <c r="O24" s="31"/>
      <c r="P24" s="66" t="s">
        <v>17</v>
      </c>
      <c r="Q24" s="66" t="s">
        <v>19</v>
      </c>
      <c r="R24" s="66"/>
      <c r="S24" s="67">
        <f>SUM(S6:S22)</f>
        <v>81.92307692307692</v>
      </c>
    </row>
  </sheetData>
  <mergeCells count="21">
    <mergeCell ref="A4:D4"/>
    <mergeCell ref="F4:I4"/>
    <mergeCell ref="K4:N4"/>
    <mergeCell ref="A2:S2"/>
    <mergeCell ref="F3:I3"/>
    <mergeCell ref="K3:N3"/>
    <mergeCell ref="P4:S4"/>
    <mergeCell ref="A3:D3"/>
    <mergeCell ref="P3:S3"/>
    <mergeCell ref="L18:M18"/>
    <mergeCell ref="L19:M19"/>
    <mergeCell ref="L20:M20"/>
    <mergeCell ref="L6:L7"/>
    <mergeCell ref="M6:M7"/>
    <mergeCell ref="F1:I1"/>
    <mergeCell ref="P9:P10"/>
    <mergeCell ref="Q9:Q10"/>
    <mergeCell ref="R9:R10"/>
    <mergeCell ref="S9:S10"/>
    <mergeCell ref="K6:K7"/>
    <mergeCell ref="N6:N7"/>
  </mergeCells>
  <pageMargins left="0.41333333333333333" right="0.7" top="0.75" bottom="0.75" header="0.3" footer="0.3"/>
  <pageSetup paperSize="9" scale="64"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A5815-44C8-486D-8DE6-585CC1D6AFB0}">
  <sheetPr>
    <tabColor rgb="FF892984"/>
  </sheetPr>
  <dimension ref="B1:E18"/>
  <sheetViews>
    <sheetView tabSelected="1" view="pageBreakPreview" topLeftCell="C7" zoomScale="130" zoomScaleNormal="100" zoomScaleSheetLayoutView="130" workbookViewId="0">
      <selection activeCell="E13" sqref="E13"/>
    </sheetView>
  </sheetViews>
  <sheetFormatPr defaultRowHeight="15" x14ac:dyDescent="0.25"/>
  <cols>
    <col min="2" max="2" width="17.140625" style="27" customWidth="1"/>
    <col min="4" max="4" width="14" customWidth="1"/>
    <col min="5" max="5" width="113.42578125" style="28" customWidth="1"/>
  </cols>
  <sheetData>
    <row r="1" spans="2:5" ht="80.25" customHeight="1" x14ac:dyDescent="0.3">
      <c r="E1" s="71" t="s">
        <v>94</v>
      </c>
    </row>
    <row r="2" spans="2:5" ht="22.5" customHeight="1" x14ac:dyDescent="0.25">
      <c r="E2" s="70" t="s">
        <v>93</v>
      </c>
    </row>
    <row r="3" spans="2:5" ht="22.5" customHeight="1" x14ac:dyDescent="0.25">
      <c r="E3" s="70"/>
    </row>
    <row r="4" spans="2:5" ht="24" customHeight="1" x14ac:dyDescent="0.25">
      <c r="E4" s="52" t="s">
        <v>85</v>
      </c>
    </row>
    <row r="5" spans="2:5" s="31" customFormat="1" ht="24.75" customHeight="1" x14ac:dyDescent="0.25">
      <c r="B5" s="49" t="s">
        <v>66</v>
      </c>
      <c r="C5" s="55" t="s">
        <v>19</v>
      </c>
      <c r="D5" s="53">
        <f>'1) Income'!D15</f>
        <v>2142.435576923077</v>
      </c>
      <c r="E5" s="50" t="s">
        <v>69</v>
      </c>
    </row>
    <row r="6" spans="2:5" s="31" customFormat="1" x14ac:dyDescent="0.25">
      <c r="B6" s="48"/>
      <c r="E6" s="51"/>
    </row>
    <row r="7" spans="2:5" s="31" customFormat="1" ht="26.25" customHeight="1" x14ac:dyDescent="0.25">
      <c r="B7" s="49" t="s">
        <v>67</v>
      </c>
      <c r="C7" s="55" t="s">
        <v>19</v>
      </c>
      <c r="D7" s="54">
        <f>D5*0.1</f>
        <v>214.24355769230772</v>
      </c>
      <c r="E7" s="50" t="s">
        <v>70</v>
      </c>
    </row>
    <row r="8" spans="2:5" s="31" customFormat="1" x14ac:dyDescent="0.25">
      <c r="B8" s="48"/>
      <c r="E8" s="51"/>
    </row>
    <row r="9" spans="2:5" s="31" customFormat="1" ht="24.75" customHeight="1" x14ac:dyDescent="0.25">
      <c r="B9" s="49" t="s">
        <v>56</v>
      </c>
      <c r="C9" s="55" t="s">
        <v>19</v>
      </c>
      <c r="D9" s="53">
        <f>'2) Expenses'!I24</f>
        <v>148.94230769230771</v>
      </c>
      <c r="E9" s="59" t="s">
        <v>86</v>
      </c>
    </row>
    <row r="10" spans="2:5" s="31" customFormat="1" x14ac:dyDescent="0.25">
      <c r="B10" s="48"/>
      <c r="E10" s="51"/>
    </row>
    <row r="11" spans="2:5" s="31" customFormat="1" ht="30" x14ac:dyDescent="0.25">
      <c r="B11" s="49" t="s">
        <v>65</v>
      </c>
      <c r="C11" s="55" t="s">
        <v>19</v>
      </c>
      <c r="D11" s="54">
        <f>'2) Expenses'!D24</f>
        <v>1493.6923076923076</v>
      </c>
      <c r="E11" s="50" t="s">
        <v>71</v>
      </c>
    </row>
    <row r="12" spans="2:5" s="31" customFormat="1" x14ac:dyDescent="0.25">
      <c r="B12" s="48"/>
      <c r="E12" s="51"/>
    </row>
    <row r="13" spans="2:5" s="31" customFormat="1" ht="46.5" customHeight="1" x14ac:dyDescent="0.25">
      <c r="B13" s="49" t="s">
        <v>59</v>
      </c>
      <c r="C13" s="55" t="s">
        <v>19</v>
      </c>
      <c r="D13" s="53">
        <f>D5-D7-D9-D11</f>
        <v>285.5574038461541</v>
      </c>
      <c r="E13" s="50" t="s">
        <v>95</v>
      </c>
    </row>
    <row r="14" spans="2:5" s="31" customFormat="1" x14ac:dyDescent="0.25">
      <c r="B14" s="48"/>
      <c r="E14" s="51"/>
    </row>
    <row r="15" spans="2:5" s="31" customFormat="1" ht="50.25" customHeight="1" x14ac:dyDescent="0.25">
      <c r="B15" s="49" t="s">
        <v>68</v>
      </c>
      <c r="C15" s="55" t="s">
        <v>19</v>
      </c>
      <c r="D15" s="53">
        <f>D13-SUM('2) Expenses'!N24,'2) Expenses'!S24)</f>
        <v>-5.981057692307445</v>
      </c>
      <c r="E15" s="50" t="s">
        <v>72</v>
      </c>
    </row>
    <row r="17" spans="4:5" x14ac:dyDescent="0.25">
      <c r="E17" s="56"/>
    </row>
    <row r="18" spans="4:5" ht="249" customHeight="1" x14ac:dyDescent="0.25">
      <c r="D18" s="57"/>
      <c r="E18" s="58" t="s">
        <v>92</v>
      </c>
    </row>
  </sheetData>
  <hyperlinks>
    <hyperlink ref="E2" r:id="rId1" xr:uid="{3A1282D6-9137-4B08-BF23-916BAEA2AD6F}"/>
  </hyperlinks>
  <pageMargins left="0.7" right="0.7" top="0.75" bottom="0.75" header="0.3" footer="0.3"/>
  <pageSetup paperSize="9" scale="68" orientation="landscape" r:id="rId2"/>
  <colBreaks count="1" manualBreakCount="1">
    <brk id="5" max="19"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33FFA-7928-4B9D-9E51-F39E190A92DB}">
  <dimension ref="C2:P14"/>
  <sheetViews>
    <sheetView workbookViewId="0">
      <selection activeCell="H15" sqref="H15"/>
    </sheetView>
  </sheetViews>
  <sheetFormatPr defaultRowHeight="15" x14ac:dyDescent="0.25"/>
  <cols>
    <col min="4" max="4" width="17" customWidth="1"/>
    <col min="9" max="9" width="15.7109375" customWidth="1"/>
  </cols>
  <sheetData>
    <row r="2" spans="3:16" ht="15.75" thickBot="1" x14ac:dyDescent="0.3"/>
    <row r="3" spans="3:16" ht="45.75" thickBot="1" x14ac:dyDescent="0.3">
      <c r="C3" s="1" t="s">
        <v>3</v>
      </c>
      <c r="D3" s="2" t="s">
        <v>4</v>
      </c>
      <c r="E3" s="3"/>
      <c r="F3" s="3"/>
      <c r="G3" s="3"/>
      <c r="H3" s="1" t="s">
        <v>3</v>
      </c>
      <c r="I3" s="2" t="s">
        <v>4</v>
      </c>
      <c r="J3" s="3"/>
      <c r="K3" s="3"/>
      <c r="L3" s="92" t="s">
        <v>5</v>
      </c>
      <c r="M3" s="93"/>
      <c r="N3" s="4" t="s">
        <v>6</v>
      </c>
      <c r="O3" s="5" t="s">
        <v>7</v>
      </c>
      <c r="P3" s="6" t="s">
        <v>8</v>
      </c>
    </row>
    <row r="4" spans="3:16" x14ac:dyDescent="0.25">
      <c r="C4" s="7" t="b">
        <f>IF(D4=1,($O4+(($C$14-$L4)*$N4)))</f>
        <v>0</v>
      </c>
      <c r="D4" s="8">
        <f>COUNTIFS($C$14,"&gt;=0",$C$14,"&lt;=18200")</f>
        <v>0</v>
      </c>
      <c r="E4" s="9"/>
      <c r="F4" s="9"/>
      <c r="G4" s="9"/>
      <c r="H4" s="7" t="b">
        <f>IF(I4=1,($O4+(($H$14-$L4)*$N4)))</f>
        <v>0</v>
      </c>
      <c r="I4" s="8">
        <f>COUNTIFS($H$14,"&gt;=0",$H$14,"&lt;=18200")</f>
        <v>0</v>
      </c>
      <c r="J4" s="3"/>
      <c r="K4" s="3"/>
      <c r="L4" s="10">
        <v>0</v>
      </c>
      <c r="M4" s="11">
        <v>18200</v>
      </c>
      <c r="N4" s="12">
        <v>0</v>
      </c>
      <c r="O4" s="13">
        <v>0</v>
      </c>
      <c r="P4" s="14" t="s">
        <v>9</v>
      </c>
    </row>
    <row r="5" spans="3:16" ht="45" x14ac:dyDescent="0.25">
      <c r="C5" s="15" t="b">
        <f>IF(D5=1,($O5+(($C$14-$L5)*$N5)))</f>
        <v>0</v>
      </c>
      <c r="D5" s="16">
        <f>COUNTIFS($C$14,"&gt;=18201",$C$14,"&lt;=37000")</f>
        <v>0</v>
      </c>
      <c r="E5" s="9"/>
      <c r="F5" s="9"/>
      <c r="G5" s="9"/>
      <c r="H5" s="15" t="b">
        <f>IF(I5=1,($O5+(($H$14-$L5)*$N5)))</f>
        <v>0</v>
      </c>
      <c r="I5" s="16">
        <f>COUNTIFS($H$14,"&gt;=18201",$H$14,"&lt;=37000")</f>
        <v>0</v>
      </c>
      <c r="J5" s="3"/>
      <c r="K5" s="3"/>
      <c r="L5" s="10">
        <v>18201</v>
      </c>
      <c r="M5" s="11">
        <v>37000</v>
      </c>
      <c r="N5" s="12">
        <v>0.19</v>
      </c>
      <c r="O5" s="13">
        <v>0</v>
      </c>
      <c r="P5" s="14" t="s">
        <v>10</v>
      </c>
    </row>
    <row r="6" spans="3:16" ht="56.25" x14ac:dyDescent="0.25">
      <c r="C6" s="15">
        <f>IF(D6=1,($O6+(($C$14-$L6)*$N6)))</f>
        <v>17546.675000000003</v>
      </c>
      <c r="D6" s="16">
        <f>COUNTIFS($C$14,"&gt;=37001",$C$14,"&lt;=90000")</f>
        <v>1</v>
      </c>
      <c r="E6" s="9"/>
      <c r="F6" s="9"/>
      <c r="G6" s="9"/>
      <c r="H6" s="15">
        <f>IF(I6=1,($O6+(($H$14-$L6)*$N6)))</f>
        <v>11046.674999999999</v>
      </c>
      <c r="I6" s="16">
        <f>COUNTIFS($H$14,"&gt;=37001",$H$14,"&lt;=90000")</f>
        <v>1</v>
      </c>
      <c r="J6" s="3"/>
      <c r="K6" s="3"/>
      <c r="L6" s="10">
        <v>37001</v>
      </c>
      <c r="M6" s="11">
        <v>90000</v>
      </c>
      <c r="N6" s="17">
        <v>0.32500000000000001</v>
      </c>
      <c r="O6" s="13">
        <v>3572</v>
      </c>
      <c r="P6" s="14" t="s">
        <v>11</v>
      </c>
    </row>
    <row r="7" spans="3:16" ht="56.25" x14ac:dyDescent="0.25">
      <c r="C7" s="15" t="b">
        <f>IF(D7=1,($O7+(($C$14-$L7)*$N7)))</f>
        <v>0</v>
      </c>
      <c r="D7" s="16">
        <f>COUNTIFS($C$14,"&gt;=90001",$C$14,"&lt;=180000")</f>
        <v>0</v>
      </c>
      <c r="E7" s="9"/>
      <c r="F7" s="9"/>
      <c r="G7" s="9"/>
      <c r="H7" s="15" t="b">
        <f>IF(I7=1,($O7+(($H$14-$L7)*$N7)))</f>
        <v>0</v>
      </c>
      <c r="I7" s="16">
        <f>COUNTIFS($H$14,"&gt;=90001",$H$14,"&lt;=180000")</f>
        <v>0</v>
      </c>
      <c r="J7" s="3"/>
      <c r="K7" s="3"/>
      <c r="L7" s="10">
        <v>90001</v>
      </c>
      <c r="M7" s="11">
        <v>180000</v>
      </c>
      <c r="N7" s="12">
        <v>0.37</v>
      </c>
      <c r="O7" s="13">
        <v>20797</v>
      </c>
      <c r="P7" s="14" t="s">
        <v>12</v>
      </c>
    </row>
    <row r="8" spans="3:16" ht="57" thickBot="1" x14ac:dyDescent="0.3">
      <c r="C8" s="18" t="b">
        <f>IF(D8=1,($O8+(($C$14-$L8)*$N8)))</f>
        <v>0</v>
      </c>
      <c r="D8" s="19">
        <f>COUNTIFS($C$14,"&gt;=180001")</f>
        <v>0</v>
      </c>
      <c r="E8" s="9"/>
      <c r="F8" s="9"/>
      <c r="G8" s="9"/>
      <c r="H8" s="18" t="b">
        <f>IF(I8=1,($O8+(($H$14-$L8)*$N8)))</f>
        <v>0</v>
      </c>
      <c r="I8" s="19">
        <f>COUNTIFS($H$14,"&gt;=180001")</f>
        <v>0</v>
      </c>
      <c r="J8" s="3"/>
      <c r="K8" s="3"/>
      <c r="L8" s="20">
        <v>180001</v>
      </c>
      <c r="M8" s="21">
        <v>180001</v>
      </c>
      <c r="N8" s="22">
        <v>0.45</v>
      </c>
      <c r="O8" s="23">
        <v>54096</v>
      </c>
      <c r="P8" s="24" t="s">
        <v>13</v>
      </c>
    </row>
    <row r="14" spans="3:16" x14ac:dyDescent="0.25">
      <c r="C14" s="25">
        <f>'1) Income'!D4</f>
        <v>80000</v>
      </c>
      <c r="D14" s="25"/>
      <c r="E14" s="25"/>
      <c r="F14" s="25"/>
      <c r="G14" s="25"/>
      <c r="H14" s="25">
        <f>'1) Income'!E4</f>
        <v>60000</v>
      </c>
    </row>
  </sheetData>
  <mergeCells count="1">
    <mergeCell ref="L3:M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1) Income</vt:lpstr>
      <vt:lpstr>2) Expenses</vt:lpstr>
      <vt:lpstr>3) Summary</vt:lpstr>
      <vt:lpstr>Tax Brackets</vt:lpstr>
      <vt:lpstr>'1) Income'!Print_Area</vt:lpstr>
      <vt:lpstr>'2) Expenses'!Print_Area</vt:lpstr>
      <vt:lpstr>'3)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Fitzgerald</dc:creator>
  <cp:lastModifiedBy>Marie Hallett</cp:lastModifiedBy>
  <cp:lastPrinted>2021-05-31T01:30:02Z</cp:lastPrinted>
  <dcterms:created xsi:type="dcterms:W3CDTF">2021-03-14T01:25:56Z</dcterms:created>
  <dcterms:modified xsi:type="dcterms:W3CDTF">2021-06-02T06:49:11Z</dcterms:modified>
</cp:coreProperties>
</file>